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<sst xmlns="http://schemas.openxmlformats.org/spreadsheetml/2006/main" count="39" uniqueCount="39">
  <si>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1</t>
  </si>
  <si>
    <t>2</t>
  </si>
  <si>
    <t>3</t>
  </si>
  <si>
    <t>4</t>
  </si>
  <si>
    <t>5</t>
  </si>
  <si>
    <t>6</t>
  </si>
  <si>
    <t>КР№1</t>
  </si>
  <si>
    <t>7</t>
  </si>
  <si>
    <t>8</t>
  </si>
  <si>
    <t>КлР</t>
  </si>
  <si>
    <t>9</t>
  </si>
  <si>
    <t>КР№2</t>
  </si>
  <si>
    <t>СУММА</t>
  </si>
  <si>
    <t>ДР, %</t>
  </si>
  <si>
    <t>КР, %</t>
  </si>
  <si>
    <t>Посещаемость, %</t>
  </si>
  <si>
    <t>Аудиторная работа</t>
  </si>
  <si>
    <t>ИТОГО, %</t>
  </si>
  <si>
    <t>Вандышев</t>
  </si>
  <si>
    <t>Гасников Даниил</t>
  </si>
  <si>
    <t>Дементьев Дмитрий</t>
  </si>
  <si>
    <t>Добрунов Александр</t>
  </si>
  <si>
    <t>Дубинин Роман</t>
  </si>
  <si>
    <t>Колесников Артем</t>
  </si>
  <si>
    <t>Кропанцев Никита</t>
  </si>
  <si>
    <t>Кузнецов Ярослав</t>
  </si>
  <si>
    <t>Менщиков</t>
  </si>
  <si>
    <t>Меньших Иван</t>
  </si>
  <si>
    <t>Мокрушина Анна</t>
  </si>
  <si>
    <t>Непочатова Алена</t>
  </si>
  <si>
    <t>Сагоян Арсен</t>
  </si>
  <si>
    <t>Садовничая Евгения</t>
  </si>
  <si>
    <t>Селезнев Никита</t>
  </si>
  <si>
    <t>Симоненко Алена</t>
  </si>
  <si>
    <t>Сироткин Дмитрий</t>
  </si>
  <si>
    <t>Смирнова Анна</t>
  </si>
  <si>
    <t>Тарасов Кирилл</t>
  </si>
  <si>
    <t>MAX</t>
  </si>
  <si>
    <t>Бонус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</si>
</sst>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/>
    </xf>
    <xf numFmtId="165" fontId="0" fillId="2" borderId="1" xfId="0" applyNumberFormat="1" applyFont="1" applyFill="1" applyBorder="1" applyAlignment="1">
      <alignment/>
    </xf>
    <xf numFmtId="164" fontId="0" fillId="0" borderId="1" xfId="0" applyFont="1" applyBorder="1" applyAlignment="1">
      <alignment/>
    </xf>
    <xf numFmtId="164" fontId="1" fillId="0" borderId="0" xfId="0" applyFont="1" applyAlignment="1">
      <alignment/>
    </xf>
    <xf numFmtId="164" fontId="1" fillId="3" borderId="0" xfId="0" applyFont="1" applyFill="1" applyAlignment="1">
      <alignment/>
    </xf>
    <xf numFmtId="164" fontId="0" fillId="4" borderId="1" xfId="0" applyFont="1" applyFill="1" applyBorder="1" applyAlignment="1">
      <alignment/>
    </xf>
    <xf numFmtId="164" fontId="0" fillId="2" borderId="1" xfId="0" applyFill="1" applyBorder="1" applyAlignment="1">
      <alignment/>
    </xf>
    <xf numFmtId="164" fontId="0" fillId="0" borderId="1" xfId="0" applyNumberFormat="1" applyFill="1" applyBorder="1" applyAlignment="1">
      <alignment/>
    </xf>
    <xf numFmtId="166" fontId="1" fillId="0" borderId="1" xfId="0" applyNumberFormat="1" applyFont="1" applyFill="1" applyBorder="1" applyAlignment="1">
      <alignment/>
    </xf>
    <xf numFmtId="166" fontId="1" fillId="3" borderId="1" xfId="0" applyNumberFormat="1" applyFont="1" applyFill="1" applyBorder="1" applyAlignment="1">
      <alignment/>
    </xf>
    <xf numFmtId="166" fontId="1" fillId="0" borderId="1" xfId="0" applyNumberFormat="1" applyFont="1" applyBorder="1" applyAlignment="1">
      <alignment/>
    </xf>
    <xf numFmtId="164" fontId="0" fillId="0" borderId="1" xfId="0" applyFill="1" applyBorder="1" applyAlignment="1">
      <alignment/>
    </xf>
    <xf numFmtId="166" fontId="1" fillId="5" borderId="1" xfId="0" applyNumberFormat="1" applyFont="1" applyFill="1" applyBorder="1" applyAlignment="1">
      <alignment/>
    </xf>
    <xf numFmtId="164" fontId="0" fillId="0" borderId="1" xfId="0" applyFont="1" applyBorder="1" applyAlignment="1">
      <alignment horizontal="right"/>
    </xf>
    <xf numFmtId="164" fontId="1" fillId="0" borderId="1" xfId="0" applyNumberFormat="1" applyFont="1" applyFill="1" applyBorder="1" applyAlignment="1">
      <alignment/>
    </xf>
    <xf numFmtId="164" fontId="1" fillId="3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1"/>
  <sheetViews>
    <sheetView tabSelected="1" workbookViewId="0" topLeftCell="A1">
      <selection activeCell="Q18" sqref="Q18"/>
    </sheetView>
  </sheetViews>
  <sheetFormatPr defaultColWidth="12.57421875" defaultRowHeight="12.75"/>
  <cols>
    <col min="1" max="1" width="19.140625" style="0" customWidth="1"/>
    <col min="2" max="7" width="6.140625" style="0" customWidth="1"/>
    <col min="8" max="8" width="6.421875" style="0" customWidth="1"/>
    <col min="9" max="12" width="6.140625" style="0" customWidth="1"/>
    <col min="13" max="13" width="6.421875" style="0" customWidth="1"/>
    <col min="14" max="14" width="7.8515625" style="0" customWidth="1"/>
    <col min="15" max="15" width="7.57421875" style="0" customWidth="1"/>
    <col min="16" max="16" width="7.421875" style="0" customWidth="1"/>
    <col min="17" max="18" width="7.57421875" style="0" customWidth="1"/>
    <col min="19" max="19" width="10.00390625" style="0" customWidth="1"/>
    <col min="20" max="16384" width="11.57421875" style="0" customWidth="1"/>
  </cols>
  <sheetData>
    <row r="1" spans="1:19" ht="12.7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3" t="s">
        <v>11</v>
      </c>
      <c r="N1" s="4" t="s">
        <v>12</v>
      </c>
      <c r="O1" s="5" t="s">
        <v>13</v>
      </c>
      <c r="P1" s="5" t="s">
        <v>14</v>
      </c>
      <c r="Q1" s="5" t="s">
        <v>15</v>
      </c>
      <c r="R1" s="6" t="s">
        <v>16</v>
      </c>
      <c r="S1" s="5" t="s">
        <v>17</v>
      </c>
    </row>
    <row r="2" spans="1:19" ht="12.75">
      <c r="A2" s="7" t="s">
        <v>18</v>
      </c>
      <c r="B2" s="1">
        <v>0</v>
      </c>
      <c r="C2" s="1">
        <v>0</v>
      </c>
      <c r="D2" s="1">
        <v>8</v>
      </c>
      <c r="E2" s="1">
        <v>2</v>
      </c>
      <c r="F2" s="1">
        <v>0</v>
      </c>
      <c r="G2" s="1">
        <v>0</v>
      </c>
      <c r="H2" s="8">
        <v>5</v>
      </c>
      <c r="I2" s="9">
        <v>0</v>
      </c>
      <c r="J2" s="4">
        <v>0</v>
      </c>
      <c r="K2" s="4">
        <v>0</v>
      </c>
      <c r="L2" s="4">
        <v>6</v>
      </c>
      <c r="M2" s="8">
        <v>7</v>
      </c>
      <c r="N2" s="4">
        <f>SUM(B2:L2)-H2</f>
        <v>16</v>
      </c>
      <c r="O2" s="10">
        <f>N2/N21*100</f>
        <v>7.729468599033816</v>
      </c>
      <c r="P2" s="10">
        <f>H2/H21*50+M2/M21*50</f>
        <v>55.833333333333336</v>
      </c>
      <c r="Q2" s="10">
        <f>(1-6/15)*100</f>
        <v>60</v>
      </c>
      <c r="R2" s="11">
        <v>0</v>
      </c>
      <c r="S2" s="12">
        <f>O2*0.45+P2*0.45+Q2*0.1+R2</f>
        <v>34.60326086956522</v>
      </c>
    </row>
    <row r="3" spans="1:19" ht="12.75">
      <c r="A3" s="7" t="s">
        <v>19</v>
      </c>
      <c r="B3" s="1">
        <v>4</v>
      </c>
      <c r="C3" s="1">
        <v>2</v>
      </c>
      <c r="D3" s="1">
        <v>2</v>
      </c>
      <c r="E3" s="1">
        <v>2</v>
      </c>
      <c r="F3" s="1">
        <v>0</v>
      </c>
      <c r="G3" s="1">
        <v>0</v>
      </c>
      <c r="H3" s="8">
        <v>6</v>
      </c>
      <c r="I3" s="9">
        <v>0</v>
      </c>
      <c r="J3" s="4">
        <v>0</v>
      </c>
      <c r="K3" s="13">
        <v>22</v>
      </c>
      <c r="L3" s="4">
        <v>3</v>
      </c>
      <c r="M3" s="8">
        <v>9</v>
      </c>
      <c r="N3" s="4">
        <f>SUM(B3:L3)-H3</f>
        <v>35</v>
      </c>
      <c r="O3" s="10">
        <f>N3/N21*100</f>
        <v>16.908212560386474</v>
      </c>
      <c r="P3" s="10">
        <f>H3/H21*50+M3/M21*50</f>
        <v>70</v>
      </c>
      <c r="Q3" s="10">
        <f>(1-1/15)*100</f>
        <v>93.33333333333333</v>
      </c>
      <c r="R3" s="11">
        <v>2</v>
      </c>
      <c r="S3" s="14">
        <f>O3*0.45+P3*0.45+Q3*0.1+R3</f>
        <v>50.44202898550725</v>
      </c>
    </row>
    <row r="4" spans="1:19" ht="12.75">
      <c r="A4" s="7" t="s">
        <v>20</v>
      </c>
      <c r="B4" s="1">
        <v>0</v>
      </c>
      <c r="C4" s="1">
        <v>13</v>
      </c>
      <c r="D4" s="1">
        <v>8</v>
      </c>
      <c r="E4" s="1">
        <v>4</v>
      </c>
      <c r="F4" s="1">
        <v>0</v>
      </c>
      <c r="G4" s="1">
        <v>0</v>
      </c>
      <c r="H4" s="8">
        <v>5</v>
      </c>
      <c r="I4" s="9">
        <v>0</v>
      </c>
      <c r="J4" s="4">
        <v>0</v>
      </c>
      <c r="K4" s="13">
        <v>22</v>
      </c>
      <c r="L4" s="4">
        <v>8</v>
      </c>
      <c r="M4" s="8">
        <v>9</v>
      </c>
      <c r="N4" s="4">
        <f>SUM(B4:L4)-H4</f>
        <v>55</v>
      </c>
      <c r="O4" s="10">
        <f>N4/N21*100</f>
        <v>26.570048309178745</v>
      </c>
      <c r="P4" s="10">
        <f>H4/H21*50+M4/M21*50</f>
        <v>65.83333333333334</v>
      </c>
      <c r="Q4" s="10">
        <f>(1-2/15)*100</f>
        <v>86.66666666666667</v>
      </c>
      <c r="R4" s="11">
        <v>1</v>
      </c>
      <c r="S4" s="14">
        <f>O4*0.45+P4*0.45+Q4*0.1+R4</f>
        <v>51.24818840579711</v>
      </c>
    </row>
    <row r="5" spans="1:19" ht="12.75">
      <c r="A5" s="7" t="s">
        <v>21</v>
      </c>
      <c r="B5" s="1">
        <v>8</v>
      </c>
      <c r="C5" s="1">
        <v>9</v>
      </c>
      <c r="D5" s="1">
        <v>19</v>
      </c>
      <c r="E5" s="1">
        <f>1+2+2+4+2+4+6+4+2+4+6</f>
        <v>37</v>
      </c>
      <c r="F5" s="1">
        <v>16</v>
      </c>
      <c r="G5" s="1">
        <v>1</v>
      </c>
      <c r="H5" s="8">
        <v>5</v>
      </c>
      <c r="I5" s="9">
        <f>2+2+3</f>
        <v>7</v>
      </c>
      <c r="J5" s="4">
        <v>14</v>
      </c>
      <c r="K5" s="13">
        <v>22</v>
      </c>
      <c r="L5" s="4">
        <v>10</v>
      </c>
      <c r="M5" s="8">
        <v>4.5</v>
      </c>
      <c r="N5" s="4">
        <f>SUM(B5:L5)-H5</f>
        <v>143</v>
      </c>
      <c r="O5" s="10">
        <f>N5/N21*100</f>
        <v>69.08212560386472</v>
      </c>
      <c r="P5" s="10">
        <f>H5/H21*50+M5/M21*50</f>
        <v>43.333333333333336</v>
      </c>
      <c r="Q5" s="10">
        <v>100</v>
      </c>
      <c r="R5" s="11">
        <v>1</v>
      </c>
      <c r="S5" s="14">
        <f>O5*0.45+P5*0.45+Q5*0.1+R5</f>
        <v>61.586956521739125</v>
      </c>
    </row>
    <row r="6" spans="1:19" ht="12.75">
      <c r="A6" s="7" t="s">
        <v>22</v>
      </c>
      <c r="B6" s="1">
        <v>11</v>
      </c>
      <c r="C6" s="1">
        <v>4</v>
      </c>
      <c r="D6" s="1">
        <v>6</v>
      </c>
      <c r="E6" s="1">
        <v>10</v>
      </c>
      <c r="F6" s="1">
        <v>9</v>
      </c>
      <c r="G6" s="1">
        <v>0</v>
      </c>
      <c r="H6" s="8">
        <v>6</v>
      </c>
      <c r="I6" s="9">
        <f>2+3</f>
        <v>5</v>
      </c>
      <c r="J6" s="4">
        <v>7</v>
      </c>
      <c r="K6" s="13">
        <v>22</v>
      </c>
      <c r="L6" s="4">
        <v>6</v>
      </c>
      <c r="M6" s="8">
        <v>7</v>
      </c>
      <c r="N6" s="4">
        <f>SUM(B6:L6)-H6</f>
        <v>80</v>
      </c>
      <c r="O6" s="10">
        <f>N6/N21*100</f>
        <v>38.64734299516908</v>
      </c>
      <c r="P6" s="10">
        <f>H6/H21*50+M6/M21*50</f>
        <v>60</v>
      </c>
      <c r="Q6" s="10">
        <v>100</v>
      </c>
      <c r="R6" s="11">
        <v>3</v>
      </c>
      <c r="S6" s="14">
        <f>O6*0.45+P6*0.45+Q6*0.1+R6</f>
        <v>57.39130434782609</v>
      </c>
    </row>
    <row r="7" spans="1:19" ht="12.75">
      <c r="A7" s="7" t="s">
        <v>23</v>
      </c>
      <c r="B7" s="1">
        <v>0</v>
      </c>
      <c r="C7" s="1">
        <v>0</v>
      </c>
      <c r="D7" s="1">
        <v>5</v>
      </c>
      <c r="E7" s="1">
        <v>3</v>
      </c>
      <c r="F7" s="1">
        <v>3</v>
      </c>
      <c r="G7" s="1">
        <v>0</v>
      </c>
      <c r="H7" s="8">
        <v>1</v>
      </c>
      <c r="I7" s="9">
        <v>0</v>
      </c>
      <c r="J7" s="4">
        <v>0</v>
      </c>
      <c r="K7" s="13">
        <v>22</v>
      </c>
      <c r="L7" s="4">
        <v>0</v>
      </c>
      <c r="M7" s="8">
        <v>8</v>
      </c>
      <c r="N7" s="4">
        <f>SUM(B7:L7)-H7</f>
        <v>33</v>
      </c>
      <c r="O7" s="10">
        <f>N7/N21*100</f>
        <v>15.942028985507244</v>
      </c>
      <c r="P7" s="10">
        <f>H7/H21*50+M7/M21*50</f>
        <v>44.166666666666664</v>
      </c>
      <c r="Q7" s="10">
        <f>(1-8/15)*100</f>
        <v>46.666666666666664</v>
      </c>
      <c r="R7" s="11">
        <v>1</v>
      </c>
      <c r="S7" s="12">
        <f>O7*0.45+P7*0.45+Q7*0.1+R7</f>
        <v>32.71557971014492</v>
      </c>
    </row>
    <row r="8" spans="1:19" ht="12.75">
      <c r="A8" s="7" t="s">
        <v>24</v>
      </c>
      <c r="B8" s="1">
        <v>0</v>
      </c>
      <c r="C8" s="1">
        <v>12</v>
      </c>
      <c r="D8" s="1">
        <v>10</v>
      </c>
      <c r="E8" s="1">
        <v>22</v>
      </c>
      <c r="F8" s="1">
        <v>7</v>
      </c>
      <c r="G8" s="1">
        <v>2</v>
      </c>
      <c r="H8" s="8">
        <v>10</v>
      </c>
      <c r="I8" s="9">
        <v>0</v>
      </c>
      <c r="J8" s="4">
        <v>11</v>
      </c>
      <c r="K8" s="13">
        <v>19</v>
      </c>
      <c r="L8" s="4">
        <v>8</v>
      </c>
      <c r="M8" s="8">
        <v>8.5</v>
      </c>
      <c r="N8" s="4">
        <f>SUM(B8:L8)-H8</f>
        <v>91</v>
      </c>
      <c r="O8" s="10">
        <f>N8/N21*100</f>
        <v>43.96135265700483</v>
      </c>
      <c r="P8" s="10">
        <f>H8/H21*50+M8/M21*50</f>
        <v>84.16666666666667</v>
      </c>
      <c r="Q8" s="10">
        <v>100</v>
      </c>
      <c r="R8" s="11">
        <v>2</v>
      </c>
      <c r="S8" s="14">
        <f>O8*0.45+P8*0.45+Q8*0.1+R8</f>
        <v>69.65760869565217</v>
      </c>
    </row>
    <row r="9" spans="1:19" ht="12.75">
      <c r="A9" s="7" t="s">
        <v>25</v>
      </c>
      <c r="B9" s="1">
        <v>10</v>
      </c>
      <c r="C9" s="1">
        <v>3</v>
      </c>
      <c r="D9" s="1">
        <v>10</v>
      </c>
      <c r="E9" s="1">
        <v>18</v>
      </c>
      <c r="F9" s="1">
        <v>8</v>
      </c>
      <c r="G9" s="1">
        <v>0</v>
      </c>
      <c r="H9" s="8">
        <v>4</v>
      </c>
      <c r="I9" s="9">
        <f>1+3</f>
        <v>4</v>
      </c>
      <c r="J9" s="4">
        <v>12</v>
      </c>
      <c r="K9" s="13">
        <v>19</v>
      </c>
      <c r="L9" s="4">
        <v>10</v>
      </c>
      <c r="M9" s="8">
        <v>7</v>
      </c>
      <c r="N9" s="4">
        <f>SUM(B9:L9)-H9</f>
        <v>94</v>
      </c>
      <c r="O9" s="10">
        <f>N9/N21*100</f>
        <v>45.410628019323674</v>
      </c>
      <c r="P9" s="10">
        <f>H9/H21*50+M9/M21*50</f>
        <v>51.666666666666664</v>
      </c>
      <c r="Q9" s="10">
        <v>100</v>
      </c>
      <c r="R9" s="11">
        <v>3</v>
      </c>
      <c r="S9" s="14">
        <f>O9*0.45+P9*0.45+Q9*0.1+R9</f>
        <v>56.684782608695656</v>
      </c>
    </row>
    <row r="10" spans="1:19" ht="12.75">
      <c r="A10" s="7" t="s">
        <v>26</v>
      </c>
      <c r="B10" s="1">
        <v>0</v>
      </c>
      <c r="C10" s="1">
        <v>0</v>
      </c>
      <c r="D10" s="1">
        <v>7</v>
      </c>
      <c r="E10" s="1">
        <v>18</v>
      </c>
      <c r="F10" s="1">
        <v>3</v>
      </c>
      <c r="G10" s="1">
        <v>0</v>
      </c>
      <c r="H10" s="8">
        <v>4</v>
      </c>
      <c r="I10" s="9">
        <v>0</v>
      </c>
      <c r="J10" s="4">
        <v>6</v>
      </c>
      <c r="K10" s="13">
        <v>19</v>
      </c>
      <c r="L10" s="4">
        <v>10</v>
      </c>
      <c r="M10" s="8">
        <v>8</v>
      </c>
      <c r="N10" s="4">
        <f>SUM(B10:L10)-H10</f>
        <v>63</v>
      </c>
      <c r="O10" s="10">
        <f>N10/N21*100</f>
        <v>30.434782608695656</v>
      </c>
      <c r="P10" s="10">
        <f>H10/H21*50+M10/M21*50</f>
        <v>56.666666666666664</v>
      </c>
      <c r="Q10" s="10">
        <v>100</v>
      </c>
      <c r="R10" s="11">
        <v>1</v>
      </c>
      <c r="S10" s="14">
        <f>O10*0.45+P10*0.45+Q10*0.1+R10</f>
        <v>50.19565217391305</v>
      </c>
    </row>
    <row r="11" spans="1:19" ht="12.75">
      <c r="A11" s="7" t="s">
        <v>27</v>
      </c>
      <c r="B11" s="1">
        <v>2</v>
      </c>
      <c r="C11" s="1">
        <v>6</v>
      </c>
      <c r="D11" s="1">
        <v>16</v>
      </c>
      <c r="E11" s="1">
        <f>18+2+4+2+4+2+2+4</f>
        <v>38</v>
      </c>
      <c r="F11" s="1">
        <v>11</v>
      </c>
      <c r="G11" s="1">
        <v>4</v>
      </c>
      <c r="H11" s="8">
        <v>8</v>
      </c>
      <c r="I11" s="9">
        <v>7</v>
      </c>
      <c r="J11" s="4">
        <v>5</v>
      </c>
      <c r="K11" s="13">
        <v>19</v>
      </c>
      <c r="L11" s="4">
        <v>10</v>
      </c>
      <c r="M11" s="8">
        <v>9</v>
      </c>
      <c r="N11" s="4">
        <f>SUM(B11:L11)-H11</f>
        <v>118</v>
      </c>
      <c r="O11" s="10">
        <f>N11/N21*100</f>
        <v>57.00483091787439</v>
      </c>
      <c r="P11" s="10">
        <f>H11/H21*50+M11/M21*50</f>
        <v>78.33333333333333</v>
      </c>
      <c r="Q11" s="10">
        <v>100</v>
      </c>
      <c r="R11" s="11">
        <v>5</v>
      </c>
      <c r="S11" s="14">
        <f>O11*0.45+P11*0.45+Q11*0.1+R11</f>
        <v>75.90217391304347</v>
      </c>
    </row>
    <row r="12" spans="1:19" ht="12.75">
      <c r="A12" s="7" t="s">
        <v>28</v>
      </c>
      <c r="B12" s="1">
        <v>9</v>
      </c>
      <c r="C12" s="1">
        <v>7</v>
      </c>
      <c r="D12" s="1">
        <v>6</v>
      </c>
      <c r="E12" s="1">
        <v>6</v>
      </c>
      <c r="F12" s="1">
        <v>8</v>
      </c>
      <c r="G12" s="1">
        <v>0</v>
      </c>
      <c r="H12" s="8">
        <v>5</v>
      </c>
      <c r="I12" s="9">
        <v>0</v>
      </c>
      <c r="J12" s="4">
        <v>12</v>
      </c>
      <c r="K12" s="13">
        <v>19</v>
      </c>
      <c r="L12" s="4">
        <v>9</v>
      </c>
      <c r="M12" s="8">
        <v>7.5</v>
      </c>
      <c r="N12" s="4">
        <f>SUM(B12:L12)-H12</f>
        <v>76</v>
      </c>
      <c r="O12" s="10">
        <f>N12/N21*100</f>
        <v>36.71497584541063</v>
      </c>
      <c r="P12" s="10">
        <f>H12/H21*50+M12/M21*50</f>
        <v>58.333333333333336</v>
      </c>
      <c r="Q12" s="10">
        <f>(1-1/15)*100</f>
        <v>93.33333333333333</v>
      </c>
      <c r="R12" s="11">
        <v>3</v>
      </c>
      <c r="S12" s="14">
        <f>O12*0.45+P12*0.45+Q12*0.1+R12</f>
        <v>55.10507246376812</v>
      </c>
    </row>
    <row r="13" spans="1:19" ht="12.75">
      <c r="A13" s="7" t="s">
        <v>29</v>
      </c>
      <c r="B13" s="1">
        <v>9</v>
      </c>
      <c r="C13" s="1">
        <v>13</v>
      </c>
      <c r="D13" s="1">
        <v>6</v>
      </c>
      <c r="E13" s="1">
        <v>2</v>
      </c>
      <c r="F13" s="1">
        <v>6</v>
      </c>
      <c r="G13" s="1">
        <v>0</v>
      </c>
      <c r="H13" s="8">
        <v>6</v>
      </c>
      <c r="I13" s="9">
        <f>2+2+3</f>
        <v>7</v>
      </c>
      <c r="J13" s="4">
        <v>13</v>
      </c>
      <c r="K13" s="13">
        <v>21</v>
      </c>
      <c r="L13" s="4">
        <v>6</v>
      </c>
      <c r="M13" s="8">
        <v>9</v>
      </c>
      <c r="N13" s="4">
        <f>SUM(B13:L13)-H13</f>
        <v>83</v>
      </c>
      <c r="O13" s="10">
        <f>N13/N21*100</f>
        <v>40.09661835748793</v>
      </c>
      <c r="P13" s="10">
        <f>H13/H21*50+M13/M21*50</f>
        <v>70</v>
      </c>
      <c r="Q13" s="10">
        <f>(1-3/15)*100</f>
        <v>80</v>
      </c>
      <c r="R13" s="11">
        <v>3</v>
      </c>
      <c r="S13" s="14">
        <f>O13*0.45+P13*0.45+Q13*0.1+R13</f>
        <v>60.54347826086956</v>
      </c>
    </row>
    <row r="14" spans="1:19" ht="12.75">
      <c r="A14" s="7" t="s">
        <v>30</v>
      </c>
      <c r="B14" s="1">
        <v>3</v>
      </c>
      <c r="C14" s="1">
        <v>7</v>
      </c>
      <c r="D14" s="1">
        <v>8</v>
      </c>
      <c r="E14" s="1">
        <v>16</v>
      </c>
      <c r="F14" s="1">
        <v>2</v>
      </c>
      <c r="G14" s="1">
        <v>0</v>
      </c>
      <c r="H14" s="8">
        <v>5.5</v>
      </c>
      <c r="I14" s="9">
        <v>0</v>
      </c>
      <c r="J14" s="4">
        <v>0</v>
      </c>
      <c r="K14" s="13">
        <v>22</v>
      </c>
      <c r="L14" s="4">
        <v>8</v>
      </c>
      <c r="M14" s="8">
        <v>9</v>
      </c>
      <c r="N14" s="4">
        <f>SUM(B14:L14)-H14</f>
        <v>66</v>
      </c>
      <c r="O14" s="10">
        <f>N14/N21*100</f>
        <v>31.88405797101449</v>
      </c>
      <c r="P14" s="10">
        <f>H14/H21*50+M14/M21*50</f>
        <v>67.91666666666666</v>
      </c>
      <c r="Q14" s="10">
        <f>(1-3/15)*100</f>
        <v>80</v>
      </c>
      <c r="R14" s="11">
        <v>5</v>
      </c>
      <c r="S14" s="14">
        <f>O14*0.45+P14*0.45+Q14*0.1+R14</f>
        <v>57.910326086956516</v>
      </c>
    </row>
    <row r="15" spans="1:19" ht="12.75">
      <c r="A15" s="7" t="s">
        <v>31</v>
      </c>
      <c r="B15" s="1">
        <v>3</v>
      </c>
      <c r="C15" s="1">
        <v>12</v>
      </c>
      <c r="D15" s="1">
        <v>10</v>
      </c>
      <c r="E15" s="1">
        <v>22</v>
      </c>
      <c r="F15" s="1">
        <v>7</v>
      </c>
      <c r="G15" s="1">
        <v>2</v>
      </c>
      <c r="H15" s="8">
        <v>4</v>
      </c>
      <c r="I15" s="9">
        <v>10</v>
      </c>
      <c r="J15" s="4">
        <v>11</v>
      </c>
      <c r="K15" s="13">
        <v>19</v>
      </c>
      <c r="L15" s="4">
        <v>8</v>
      </c>
      <c r="M15" s="8">
        <v>10</v>
      </c>
      <c r="N15" s="4">
        <f>SUM(B15:L15)-H15</f>
        <v>104</v>
      </c>
      <c r="O15" s="10">
        <f>N15/N21*100</f>
        <v>50.24154589371981</v>
      </c>
      <c r="P15" s="10">
        <f>H15/H21*50+M15/M21*50</f>
        <v>66.66666666666666</v>
      </c>
      <c r="Q15" s="10">
        <f>(1-4/15)*100</f>
        <v>73.33333333333334</v>
      </c>
      <c r="R15" s="11">
        <v>3</v>
      </c>
      <c r="S15" s="14">
        <f>O15*0.45+P15*0.45+Q15*0.1+R15</f>
        <v>62.94202898550724</v>
      </c>
    </row>
    <row r="16" spans="1:19" ht="12.75">
      <c r="A16" s="7" t="s">
        <v>32</v>
      </c>
      <c r="B16" s="1">
        <v>12</v>
      </c>
      <c r="C16" s="1">
        <v>12</v>
      </c>
      <c r="D16" s="1">
        <v>22</v>
      </c>
      <c r="E16" s="1">
        <v>24</v>
      </c>
      <c r="F16" s="1">
        <v>6</v>
      </c>
      <c r="G16" s="1">
        <v>0</v>
      </c>
      <c r="H16" s="8">
        <v>7</v>
      </c>
      <c r="I16" s="9">
        <v>0</v>
      </c>
      <c r="J16" s="4">
        <v>18</v>
      </c>
      <c r="K16" s="13">
        <v>19</v>
      </c>
      <c r="L16" s="4">
        <v>7</v>
      </c>
      <c r="M16" s="8">
        <v>9</v>
      </c>
      <c r="N16" s="4">
        <f>SUM(B16:L16)-H16</f>
        <v>120</v>
      </c>
      <c r="O16" s="10">
        <f>N16/N21*100</f>
        <v>57.971014492753625</v>
      </c>
      <c r="P16" s="10">
        <f>H16/H21*50+M16/M21*50</f>
        <v>74.16666666666667</v>
      </c>
      <c r="Q16" s="10">
        <v>100</v>
      </c>
      <c r="R16" s="11">
        <v>5</v>
      </c>
      <c r="S16" s="14">
        <f>O16*0.45+P16*0.45+Q16*0.1+R16</f>
        <v>74.46195652173913</v>
      </c>
    </row>
    <row r="17" spans="1:19" ht="12.75">
      <c r="A17" s="7" t="s">
        <v>33</v>
      </c>
      <c r="B17" s="1">
        <v>2</v>
      </c>
      <c r="C17" s="1">
        <v>3</v>
      </c>
      <c r="D17" s="1">
        <v>16</v>
      </c>
      <c r="E17" s="1">
        <v>18</v>
      </c>
      <c r="F17" s="1">
        <v>4</v>
      </c>
      <c r="G17" s="1">
        <v>2</v>
      </c>
      <c r="H17" s="8">
        <v>7</v>
      </c>
      <c r="I17" s="9">
        <f>2+2+3</f>
        <v>7</v>
      </c>
      <c r="J17" s="4">
        <v>0</v>
      </c>
      <c r="K17" s="13">
        <v>19</v>
      </c>
      <c r="L17" s="4">
        <v>8</v>
      </c>
      <c r="M17" s="8">
        <v>9</v>
      </c>
      <c r="N17" s="4">
        <f>SUM(B17:L17)-H17</f>
        <v>79</v>
      </c>
      <c r="O17" s="10">
        <f>N17/N21*100</f>
        <v>38.164251207729464</v>
      </c>
      <c r="P17" s="10">
        <f>H17/H21*50+M17/M21*50</f>
        <v>74.16666666666667</v>
      </c>
      <c r="Q17" s="10">
        <v>100</v>
      </c>
      <c r="R17" s="11">
        <v>5</v>
      </c>
      <c r="S17" s="14">
        <f>O17*0.45+P17*0.45+Q17*0.1+R17</f>
        <v>65.54891304347825</v>
      </c>
    </row>
    <row r="18" spans="1:19" ht="12.75">
      <c r="A18" s="7" t="s">
        <v>34</v>
      </c>
      <c r="B18" s="1">
        <v>2</v>
      </c>
      <c r="C18" s="1">
        <v>6</v>
      </c>
      <c r="D18" s="1">
        <v>10</v>
      </c>
      <c r="E18" s="1">
        <v>28</v>
      </c>
      <c r="F18" s="1">
        <v>2</v>
      </c>
      <c r="G18" s="1">
        <v>0</v>
      </c>
      <c r="H18" s="8">
        <v>5</v>
      </c>
      <c r="I18" s="9">
        <v>0</v>
      </c>
      <c r="J18" s="4">
        <v>5</v>
      </c>
      <c r="K18" s="13">
        <v>22</v>
      </c>
      <c r="L18" s="4">
        <v>10</v>
      </c>
      <c r="M18" s="8">
        <v>8</v>
      </c>
      <c r="N18" s="4">
        <f>SUM(B18:L18)-H18</f>
        <v>85</v>
      </c>
      <c r="O18" s="10">
        <f>N18/N21*100</f>
        <v>41.06280193236715</v>
      </c>
      <c r="P18" s="10">
        <f>H18/H21*50+M18/M21*50</f>
        <v>60.833333333333336</v>
      </c>
      <c r="Q18" s="10">
        <f>(1-2/15)*100</f>
        <v>86.66666666666667</v>
      </c>
      <c r="R18" s="11">
        <v>3</v>
      </c>
      <c r="S18" s="14">
        <f>O18*0.45+P18*0.45+Q18*0.1+R18</f>
        <v>57.51992753623189</v>
      </c>
    </row>
    <row r="19" spans="1:19" ht="12.75">
      <c r="A19" s="7" t="s">
        <v>35</v>
      </c>
      <c r="B19" s="1"/>
      <c r="C19" s="1">
        <v>6</v>
      </c>
      <c r="D19" s="1"/>
      <c r="E19" s="1"/>
      <c r="F19" s="1"/>
      <c r="G19" s="1"/>
      <c r="H19" s="8">
        <v>7</v>
      </c>
      <c r="I19" s="9">
        <v>11</v>
      </c>
      <c r="J19" s="4">
        <v>10</v>
      </c>
      <c r="K19" s="13">
        <v>19</v>
      </c>
      <c r="L19" s="4">
        <v>10</v>
      </c>
      <c r="M19" s="8">
        <v>5.5</v>
      </c>
      <c r="N19" s="4">
        <f>SUM(B19:L19)-H19</f>
        <v>56</v>
      </c>
      <c r="O19" s="10">
        <f>N19/N21*100</f>
        <v>27.053140096618357</v>
      </c>
      <c r="P19" s="10">
        <f>H19/H21*50+M19/M21*50</f>
        <v>56.66666666666667</v>
      </c>
      <c r="Q19" s="10">
        <f>(1-1/15)*100</f>
        <v>93.33333333333333</v>
      </c>
      <c r="R19" s="11">
        <v>3</v>
      </c>
      <c r="S19" s="14">
        <f>O19*0.45+P19*0.45+Q19*0.1+R19</f>
        <v>50.0072463768116</v>
      </c>
    </row>
    <row r="20" spans="1:19" ht="12.75">
      <c r="A20" s="7" t="s">
        <v>36</v>
      </c>
      <c r="B20" s="1">
        <v>0</v>
      </c>
      <c r="C20" s="1">
        <v>7</v>
      </c>
      <c r="D20" s="1">
        <v>8</v>
      </c>
      <c r="E20" s="1">
        <f>18+8</f>
        <v>26</v>
      </c>
      <c r="F20" s="1">
        <v>6</v>
      </c>
      <c r="G20" s="1">
        <v>0</v>
      </c>
      <c r="H20" s="8">
        <v>3</v>
      </c>
      <c r="I20" s="9">
        <v>9</v>
      </c>
      <c r="J20" s="4">
        <v>6</v>
      </c>
      <c r="K20" s="13">
        <v>22</v>
      </c>
      <c r="L20" s="4">
        <v>10</v>
      </c>
      <c r="M20" s="8">
        <v>5</v>
      </c>
      <c r="N20" s="4">
        <f>SUM(B20:L20)-H20</f>
        <v>94</v>
      </c>
      <c r="O20" s="10">
        <f>N20/N21*100</f>
        <v>45.410628019323674</v>
      </c>
      <c r="P20" s="10">
        <f>H20/H21*50+M20/M21*50</f>
        <v>37.5</v>
      </c>
      <c r="Q20" s="10">
        <f>(1-6/15)*100</f>
        <v>60</v>
      </c>
      <c r="R20" s="11">
        <v>1</v>
      </c>
      <c r="S20" s="14">
        <f>O20*0.45+P20*0.45+Q20*0.1+R20</f>
        <v>44.309782608695656</v>
      </c>
    </row>
    <row r="21" spans="1:19" ht="12.75">
      <c r="A21" s="15" t="s">
        <v>37</v>
      </c>
      <c r="B21" s="4">
        <v>18</v>
      </c>
      <c r="C21" s="4">
        <f>18-2</f>
        <v>16</v>
      </c>
      <c r="D21" s="4">
        <f>22</f>
        <v>22</v>
      </c>
      <c r="E21" s="4">
        <f>44-6</f>
        <v>38</v>
      </c>
      <c r="F21" s="4">
        <f>35-4</f>
        <v>31</v>
      </c>
      <c r="G21" s="4">
        <v>0</v>
      </c>
      <c r="H21" s="8">
        <v>12</v>
      </c>
      <c r="I21" s="13">
        <f>16-2</f>
        <v>14</v>
      </c>
      <c r="J21" s="4">
        <v>18</v>
      </c>
      <c r="K21" s="13">
        <v>40</v>
      </c>
      <c r="L21" s="4">
        <v>10</v>
      </c>
      <c r="M21" s="8">
        <v>10</v>
      </c>
      <c r="N21" s="4">
        <f>SUM(B21:L21)-H21</f>
        <v>207</v>
      </c>
      <c r="O21" s="16">
        <f>N21/N21*100</f>
        <v>100</v>
      </c>
      <c r="P21" s="16">
        <f>H21/H21*50+M21/M21*50</f>
        <v>100</v>
      </c>
      <c r="Q21" s="10">
        <v>100</v>
      </c>
      <c r="R21" s="17" t="s">
        <v>38</v>
      </c>
      <c r="S21" s="12">
        <f>O21*0.45+P21*0.45+Q21*0.1</f>
        <v>100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13961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Владимир Гусев</cp:lastModifiedBy>
  <cp:lastPrinted>2013-12-11T02:56:54Z</cp:lastPrinted>
  <dcterms:created xsi:type="dcterms:W3CDTF">2013-11-26T06:17:19Z</dcterms:created>
  <dcterms:modified xsi:type="dcterms:W3CDTF">2013-12-26T11:20:46Z</dcterms:modified>
  <cp:category/>
  <cp:version/>
  <cp:contentType/>
  <cp:contentStatus/>
  <cp:revision>16</cp:revision>
</cp:coreProperties>
</file>